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595" windowHeight="6225" activeTab="0"/>
  </bookViews>
  <sheets>
    <sheet name="Calc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<sst xmlns="http://schemas.openxmlformats.org/spreadsheetml/2006/main" count="18" uniqueCount="16">
  <si>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GEAR</t>
  </si>
  <si>
    <t>GEAR RATIO</t>
  </si>
  <si>
    <t>RPM/10MPH</t>
  </si>
  <si>
    <t>RPM AT MPH</t>
  </si>
  <si>
    <t>MPH/1000RPM</t>
  </si>
  <si>
    <t>MPH AT RPM</t>
  </si>
  <si>
    <t>AND CANNOT BE CHANGED</t>
  </si>
  <si>
    <t>OTHER NUMBERS ARE FIXED (RED) OR CALCULATED (BLUE)</t>
  </si>
  <si>
    <t>NUMBERS IN BLACK ARE INPUT PARAMETERS</t>
  </si>
  <si>
    <t xml:space="preserve">REAR END RATIO   </t>
  </si>
  <si>
    <t xml:space="preserve">CIRCUMFERENCE = </t>
  </si>
  <si>
    <t xml:space="preserve">SPEEDO PINION GEAR TEETH = </t>
  </si>
  <si>
    <t xml:space="preserve">TYRE SIZE   </t>
  </si>
  <si>
    <t xml:space="preserve">TYRE DIAMETER = </t>
  </si>
  <si>
    <t xml:space="preserve">TYRE WIDTH = </t>
  </si>
  <si>
    <t>NON HEAVY DUTY 4-SPEEDS HAD A 2.66 FIRST GEAR AND A 1.91 SECOND GEAR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</si>
</sst>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2" borderId="2" xfId="0" applyFont="1" applyFill="1" applyBorder="1" applyAlignment="1" applyProtection="1">
      <alignment horizontal="center"/>
      <protection/>
    </xf>
    <xf numFmtId="0" fontId="9" fillId="4" borderId="3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8" fillId="2" borderId="8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6" xfId="0" applyFont="1" applyFill="1" applyBorder="1" applyAlignment="1" applyProtection="1">
      <alignment horizontal="center"/>
      <protection/>
    </xf>
    <xf numFmtId="0" fontId="9" fillId="4" borderId="9" xfId="0" applyFont="1" applyFill="1" applyBorder="1" applyAlignment="1" applyProtection="1">
      <alignment horizontal="center"/>
      <protection/>
    </xf>
    <xf numFmtId="0" fontId="9" fillId="2" borderId="10" xfId="0" applyFont="1" applyFill="1" applyBorder="1" applyAlignment="1" applyProtection="1">
      <alignment horizontal="center"/>
      <protection/>
    </xf>
    <xf numFmtId="0" fontId="8" fillId="3" borderId="11" xfId="0" applyFont="1" applyFill="1" applyBorder="1" applyAlignment="1" applyProtection="1">
      <alignment/>
      <protection/>
    </xf>
    <xf numFmtId="0" fontId="9" fillId="2" borderId="12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 applyProtection="1">
      <alignment/>
      <protection/>
    </xf>
    <xf numFmtId="0" fontId="9" fillId="2" borderId="15" xfId="0" applyFont="1" applyFill="1" applyBorder="1" applyAlignment="1" applyProtection="1">
      <alignment/>
      <protection/>
    </xf>
    <xf numFmtId="0" fontId="9" fillId="2" borderId="16" xfId="0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/>
      <protection/>
    </xf>
    <xf numFmtId="2" fontId="11" fillId="2" borderId="17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/>
      <protection/>
    </xf>
    <xf numFmtId="2" fontId="10" fillId="2" borderId="17" xfId="0" applyNumberFormat="1" applyFont="1" applyFill="1" applyBorder="1" applyAlignment="1" applyProtection="1">
      <alignment horizontal="center"/>
      <protection/>
    </xf>
    <xf numFmtId="2" fontId="10" fillId="2" borderId="18" xfId="0" applyNumberFormat="1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/>
      <protection locked="0"/>
    </xf>
    <xf numFmtId="1" fontId="10" fillId="2" borderId="17" xfId="0" applyNumberFormat="1" applyFont="1" applyFill="1" applyBorder="1" applyAlignment="1" applyProtection="1">
      <alignment horizontal="center"/>
      <protection/>
    </xf>
    <xf numFmtId="1" fontId="10" fillId="2" borderId="19" xfId="0" applyNumberFormat="1" applyFont="1" applyFill="1" applyBorder="1" applyAlignment="1" applyProtection="1">
      <alignment horizontal="center"/>
      <protection/>
    </xf>
    <xf numFmtId="1" fontId="10" fillId="2" borderId="2" xfId="0" applyNumberFormat="1" applyFont="1" applyFill="1" applyBorder="1" applyAlignment="1" applyProtection="1">
      <alignment horizontal="center"/>
      <protection/>
    </xf>
    <xf numFmtId="1" fontId="10" fillId="2" borderId="13" xfId="0" applyNumberFormat="1" applyFont="1" applyFill="1" applyBorder="1" applyAlignment="1" applyProtection="1">
      <alignment horizontal="center"/>
      <protection/>
    </xf>
    <xf numFmtId="1" fontId="10" fillId="2" borderId="18" xfId="0" applyNumberFormat="1" applyFont="1" applyFill="1" applyBorder="1" applyAlignment="1" applyProtection="1">
      <alignment horizontal="center"/>
      <protection/>
    </xf>
    <xf numFmtId="1" fontId="10" fillId="2" borderId="2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11" fillId="2" borderId="21" xfId="0" applyFont="1" applyFill="1" applyBorder="1" applyAlignment="1" applyProtection="1">
      <alignment horizontal="center"/>
      <protection locked="0"/>
    </xf>
    <xf numFmtId="2" fontId="10" fillId="2" borderId="2" xfId="0" applyNumberFormat="1" applyFont="1" applyFill="1" applyBorder="1" applyAlignment="1" applyProtection="1">
      <alignment horizontal="center"/>
      <protection/>
    </xf>
    <xf numFmtId="2" fontId="10" fillId="2" borderId="17" xfId="0" applyNumberFormat="1" applyFon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0" fontId="7" fillId="3" borderId="23" xfId="0" applyFont="1" applyFill="1" applyBorder="1" applyAlignment="1" applyProtection="1">
      <alignment/>
      <protection/>
    </xf>
    <xf numFmtId="0" fontId="8" fillId="3" borderId="24" xfId="0" applyFont="1" applyFill="1" applyBorder="1" applyAlignment="1" applyProtection="1">
      <alignment/>
      <protection/>
    </xf>
    <xf numFmtId="2" fontId="8" fillId="3" borderId="24" xfId="0" applyNumberFormat="1" applyFont="1" applyFill="1" applyBorder="1" applyAlignment="1" applyProtection="1">
      <alignment horizontal="center"/>
      <protection/>
    </xf>
    <xf numFmtId="0" fontId="8" fillId="3" borderId="24" xfId="0" applyFont="1" applyFill="1" applyBorder="1" applyAlignment="1" applyProtection="1">
      <alignment horizontal="center"/>
      <protection/>
    </xf>
    <xf numFmtId="0" fontId="8" fillId="3" borderId="25" xfId="0" applyFont="1" applyFill="1" applyBorder="1" applyAlignment="1" applyProtection="1">
      <alignment horizontal="center"/>
      <protection/>
    </xf>
    <xf numFmtId="0" fontId="9" fillId="4" borderId="26" xfId="0" applyFont="1" applyFill="1" applyBorder="1" applyAlignment="1" applyProtection="1">
      <alignment horizontal="center"/>
      <protection/>
    </xf>
    <xf numFmtId="0" fontId="9" fillId="4" borderId="27" xfId="0" applyFont="1" applyFill="1" applyBorder="1" applyAlignment="1" applyProtection="1">
      <alignment horizontal="center"/>
      <protection/>
    </xf>
    <xf numFmtId="0" fontId="9" fillId="4" borderId="28" xfId="0" applyFont="1" applyFill="1" applyBorder="1" applyAlignment="1" applyProtection="1">
      <alignment horizontal="right"/>
      <protection/>
    </xf>
    <xf numFmtId="0" fontId="9" fillId="4" borderId="29" xfId="0" applyFont="1" applyFill="1" applyBorder="1" applyAlignment="1" applyProtection="1">
      <alignment horizontal="right"/>
      <protection/>
    </xf>
    <xf numFmtId="0" fontId="9" fillId="4" borderId="30" xfId="0" applyFont="1" applyFill="1" applyBorder="1" applyAlignment="1" applyProtection="1">
      <alignment horizontal="right"/>
      <protection/>
    </xf>
    <xf numFmtId="0" fontId="9" fillId="4" borderId="31" xfId="0" applyFont="1" applyFill="1" applyBorder="1" applyAlignment="1" applyProtection="1">
      <alignment horizontal="right"/>
      <protection/>
    </xf>
    <xf numFmtId="0" fontId="9" fillId="4" borderId="32" xfId="0" applyFont="1" applyFill="1" applyBorder="1" applyAlignment="1" applyProtection="1">
      <alignment horizontal="right"/>
      <protection/>
    </xf>
    <xf numFmtId="0" fontId="9" fillId="4" borderId="33" xfId="0" applyFont="1" applyFill="1" applyBorder="1" applyAlignment="1" applyProtection="1">
      <alignment horizontal="right"/>
      <protection/>
    </xf>
    <xf numFmtId="0" fontId="9" fillId="4" borderId="34" xfId="0" applyFont="1" applyFill="1" applyBorder="1" applyAlignment="1" applyProtection="1">
      <alignment horizontal="right"/>
      <protection/>
    </xf>
    <xf numFmtId="0" fontId="9" fillId="4" borderId="35" xfId="0" applyFont="1" applyFill="1" applyBorder="1" applyAlignment="1" applyProtection="1">
      <alignment horizontal="center"/>
      <protection/>
    </xf>
    <xf numFmtId="0" fontId="9" fillId="4" borderId="24" xfId="0" applyFont="1" applyFill="1" applyBorder="1" applyAlignment="1" applyProtection="1">
      <alignment horizontal="center"/>
      <protection/>
    </xf>
    <xf numFmtId="0" fontId="9" fillId="4" borderId="25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71"/>
  <sheetViews>
    <sheetView showGridLines="0" showRowColHeaders="0" showZeros="0" tabSelected="1" workbookViewId="0" topLeftCell="A3">
      <selection activeCell="N25" sqref="N25"/>
    </sheetView>
  </sheetViews>
  <sheetFormatPr defaultColWidth="9.33203125" defaultRowHeight="11.25"/>
  <cols>
    <col min="1" max="1" width="3.83203125" style="0" customWidth="1"/>
    <col min="2" max="2" width="20" style="0" bestFit="1" customWidth="1"/>
    <col min="3" max="3" width="14.66015625" style="0" bestFit="1" customWidth="1"/>
    <col min="4" max="4" width="16.33203125" style="0" bestFit="1" customWidth="1"/>
    <col min="5" max="19" width="5.83203125" style="0" customWidth="1"/>
  </cols>
  <sheetData>
    <row r="3" ht="12" thickBot="1"/>
    <row r="4" spans="2:19" ht="15" customHeight="1">
      <c r="B4" s="75" t="s">
        <v>12</v>
      </c>
      <c r="C4" s="76"/>
      <c r="D4" s="64">
        <v>215</v>
      </c>
      <c r="E4" s="45">
        <v>60</v>
      </c>
      <c r="F4" s="46">
        <v>15</v>
      </c>
      <c r="G4" s="22"/>
      <c r="H4" s="21"/>
      <c r="I4" s="21"/>
      <c r="J4" s="21"/>
      <c r="K4" s="21"/>
      <c r="L4" s="21"/>
      <c r="M4" s="21"/>
      <c r="N4" s="21"/>
      <c r="O4" s="22"/>
      <c r="P4" s="22"/>
      <c r="Q4" s="22"/>
      <c r="R4" s="22"/>
      <c r="S4" s="23"/>
    </row>
    <row r="5" spans="2:19" ht="15" customHeight="1">
      <c r="B5" s="79" t="s">
        <v>9</v>
      </c>
      <c r="C5" s="81"/>
      <c r="D5" s="41">
        <v>3.23</v>
      </c>
      <c r="E5" s="59"/>
      <c r="F5" s="60"/>
      <c r="G5" s="24"/>
      <c r="H5" s="61"/>
      <c r="I5" s="61"/>
      <c r="J5" s="61"/>
      <c r="K5" s="61"/>
      <c r="L5" s="61"/>
      <c r="M5" s="61"/>
      <c r="N5" s="61"/>
      <c r="O5" s="24"/>
      <c r="P5" s="24"/>
      <c r="Q5" s="24"/>
      <c r="R5" s="24"/>
      <c r="S5" s="25"/>
    </row>
    <row r="6" spans="2:19" ht="14.25" customHeight="1">
      <c r="B6" s="77" t="s">
        <v>13</v>
      </c>
      <c r="C6" s="78"/>
      <c r="D6" s="65">
        <f>+(D4/25.4)*(E4/100)*2+F4</f>
        <v>25.15748031496063</v>
      </c>
      <c r="E6" s="24"/>
      <c r="F6" s="25"/>
      <c r="G6" s="85" t="s">
        <v>8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</row>
    <row r="7" spans="2:19" ht="15" customHeight="1">
      <c r="B7" s="79" t="s">
        <v>14</v>
      </c>
      <c r="C7" s="80"/>
      <c r="D7" s="43">
        <f>+D4/25.4</f>
        <v>8.46456692913386</v>
      </c>
      <c r="E7" s="24"/>
      <c r="F7" s="25"/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</row>
    <row r="8" spans="2:19" ht="15" customHeight="1">
      <c r="B8" s="79" t="s">
        <v>10</v>
      </c>
      <c r="C8" s="80"/>
      <c r="D8" s="66">
        <f>D6*3.141592654</f>
        <v>79.03455535062993</v>
      </c>
      <c r="E8" s="24"/>
      <c r="F8" s="25"/>
      <c r="G8" s="85" t="s">
        <v>6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</row>
    <row r="9" spans="2:19" ht="15" customHeight="1" thickBot="1">
      <c r="B9" s="73" t="s">
        <v>11</v>
      </c>
      <c r="C9" s="74"/>
      <c r="D9" s="67">
        <f>(((5280/(D8/12))*D5)/1000)*13</f>
        <v>33.66231881987548</v>
      </c>
      <c r="E9" s="24"/>
      <c r="F9" s="25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2:19" ht="15" customHeight="1" thickBot="1">
      <c r="B10" s="68"/>
      <c r="C10" s="69"/>
      <c r="D10" s="70"/>
      <c r="E10" s="71"/>
      <c r="F10" s="7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</row>
    <row r="11" spans="2:19" ht="15" customHeight="1" thickBot="1">
      <c r="B11" s="30" t="s">
        <v>0</v>
      </c>
      <c r="C11" s="20" t="s">
        <v>1</v>
      </c>
      <c r="D11" s="20" t="s">
        <v>2</v>
      </c>
      <c r="E11" s="82" t="s">
        <v>3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4"/>
    </row>
    <row r="12" spans="2:19" ht="15" customHeight="1">
      <c r="B12" s="37"/>
      <c r="C12" s="40"/>
      <c r="D12" s="16"/>
      <c r="E12" s="17">
        <v>10</v>
      </c>
      <c r="F12" s="17">
        <v>20</v>
      </c>
      <c r="G12" s="17">
        <v>30</v>
      </c>
      <c r="H12" s="17">
        <v>40</v>
      </c>
      <c r="I12" s="17">
        <v>50</v>
      </c>
      <c r="J12" s="17">
        <v>60</v>
      </c>
      <c r="K12" s="17">
        <v>70</v>
      </c>
      <c r="L12" s="17">
        <v>80</v>
      </c>
      <c r="M12" s="17">
        <v>90</v>
      </c>
      <c r="N12" s="17">
        <v>100</v>
      </c>
      <c r="O12" s="17">
        <v>110</v>
      </c>
      <c r="P12" s="17">
        <v>120</v>
      </c>
      <c r="Q12" s="17">
        <v>130</v>
      </c>
      <c r="R12" s="17">
        <v>140</v>
      </c>
      <c r="S12" s="33">
        <v>150</v>
      </c>
    </row>
    <row r="13" spans="2:19" ht="15" customHeight="1">
      <c r="B13" s="31">
        <v>1</v>
      </c>
      <c r="C13" s="41">
        <v>2.65</v>
      </c>
      <c r="D13" s="47">
        <f>10000/D20</f>
        <v>1143.653029286832</v>
      </c>
      <c r="E13" s="47">
        <f>+D13</f>
        <v>1143.653029286832</v>
      </c>
      <c r="F13" s="47">
        <f>+D13*2</f>
        <v>2287.306058573664</v>
      </c>
      <c r="G13" s="47">
        <f>+D13*3</f>
        <v>3430.959087860496</v>
      </c>
      <c r="H13" s="47">
        <f>+D13*4</f>
        <v>4574.612117147328</v>
      </c>
      <c r="I13" s="47">
        <f>+D13*5</f>
        <v>5718.26514643416</v>
      </c>
      <c r="J13" s="47">
        <f>+D13*6</f>
        <v>6861.918175720992</v>
      </c>
      <c r="K13" s="47">
        <f>+D13*7</f>
        <v>8005.571205007824</v>
      </c>
      <c r="L13" s="47"/>
      <c r="M13" s="47"/>
      <c r="N13" s="47"/>
      <c r="O13" s="47"/>
      <c r="P13" s="47"/>
      <c r="Q13" s="47"/>
      <c r="R13" s="47"/>
      <c r="S13" s="48"/>
    </row>
    <row r="14" spans="2:19" ht="15" customHeight="1">
      <c r="B14" s="31">
        <v>2</v>
      </c>
      <c r="C14" s="41">
        <v>1.93</v>
      </c>
      <c r="D14" s="47">
        <f>10000/D21</f>
        <v>832.924659065504</v>
      </c>
      <c r="E14" s="47">
        <f>+D14</f>
        <v>832.924659065504</v>
      </c>
      <c r="F14" s="47">
        <f>+D14*2</f>
        <v>1665.849318131008</v>
      </c>
      <c r="G14" s="47">
        <f>+D14*3</f>
        <v>2498.773977196512</v>
      </c>
      <c r="H14" s="47">
        <f>+D14*4</f>
        <v>3331.698636262016</v>
      </c>
      <c r="I14" s="47">
        <f>+D14*5</f>
        <v>4164.62329532752</v>
      </c>
      <c r="J14" s="47">
        <f>+D14*6</f>
        <v>4997.547954393024</v>
      </c>
      <c r="K14" s="47">
        <f>+D14*7</f>
        <v>5830.472613458528</v>
      </c>
      <c r="L14" s="47">
        <f>+D14*8</f>
        <v>6663.397272524032</v>
      </c>
      <c r="M14" s="47">
        <f>+D14*9</f>
        <v>7496.321931589536</v>
      </c>
      <c r="N14" s="47">
        <f>+D14*10</f>
        <v>8329.24659065504</v>
      </c>
      <c r="O14" s="47">
        <f>+D14*11</f>
        <v>9162.171249720544</v>
      </c>
      <c r="P14" s="47"/>
      <c r="Q14" s="47"/>
      <c r="R14" s="47"/>
      <c r="S14" s="48"/>
    </row>
    <row r="15" spans="2:19" ht="15" customHeight="1">
      <c r="B15" s="31">
        <v>3</v>
      </c>
      <c r="C15" s="41">
        <v>1.39</v>
      </c>
      <c r="D15" s="47">
        <f>10000/D22</f>
        <v>599.878381399508</v>
      </c>
      <c r="E15" s="47">
        <f>+D15</f>
        <v>599.878381399508</v>
      </c>
      <c r="F15" s="47">
        <f>+D15*2</f>
        <v>1199.756762799016</v>
      </c>
      <c r="G15" s="47">
        <f>+D15*3</f>
        <v>1799.6351441985241</v>
      </c>
      <c r="H15" s="47">
        <f>+D15*4</f>
        <v>2399.513525598032</v>
      </c>
      <c r="I15" s="47">
        <f>+D15*5</f>
        <v>2999.39190699754</v>
      </c>
      <c r="J15" s="47">
        <f>+D15*6</f>
        <v>3599.2702883970483</v>
      </c>
      <c r="K15" s="47">
        <f>+D15*7</f>
        <v>4199.1486697965565</v>
      </c>
      <c r="L15" s="47">
        <f>+D15*8</f>
        <v>4799.027051196064</v>
      </c>
      <c r="M15" s="47">
        <f>+D15*9</f>
        <v>5398.905432595572</v>
      </c>
      <c r="N15" s="47">
        <f>+D15*10</f>
        <v>5998.78381399508</v>
      </c>
      <c r="O15" s="47">
        <f>+D15*11</f>
        <v>6598.662195394589</v>
      </c>
      <c r="P15" s="49">
        <f>+D15*12</f>
        <v>7198.5405767940965</v>
      </c>
      <c r="Q15" s="49">
        <f>+D15*13</f>
        <v>7798.418958193604</v>
      </c>
      <c r="R15" s="49">
        <f>+D15*14</f>
        <v>8398.297339593113</v>
      </c>
      <c r="S15" s="50">
        <f>+D15*15</f>
        <v>8998.17572099262</v>
      </c>
    </row>
    <row r="16" spans="2:19" ht="15" customHeight="1">
      <c r="B16" s="31">
        <v>4</v>
      </c>
      <c r="C16" s="41">
        <v>1</v>
      </c>
      <c r="D16" s="47">
        <f>10000/D23</f>
        <v>431.56718086295547</v>
      </c>
      <c r="E16" s="47">
        <f>+D16</f>
        <v>431.56718086295547</v>
      </c>
      <c r="F16" s="47">
        <f>+D16*2</f>
        <v>863.1343617259109</v>
      </c>
      <c r="G16" s="47">
        <f>+D16*3</f>
        <v>1294.7015425888665</v>
      </c>
      <c r="H16" s="47">
        <f>+D16*4</f>
        <v>1726.2687234518219</v>
      </c>
      <c r="I16" s="47">
        <f>+D16*5</f>
        <v>2157.8359043147775</v>
      </c>
      <c r="J16" s="47">
        <f>+D16*6</f>
        <v>2589.403085177733</v>
      </c>
      <c r="K16" s="47">
        <f>+D16*7</f>
        <v>3020.9702660406883</v>
      </c>
      <c r="L16" s="47">
        <f>+D16*8</f>
        <v>3452.5374469036437</v>
      </c>
      <c r="M16" s="47">
        <f>+D16*9</f>
        <v>3884.104627766599</v>
      </c>
      <c r="N16" s="47">
        <f>+D16*10</f>
        <v>4315.671808629555</v>
      </c>
      <c r="O16" s="47">
        <f>+D16*11</f>
        <v>4747.23898949251</v>
      </c>
      <c r="P16" s="47">
        <f>+D16*12</f>
        <v>5178.806170355466</v>
      </c>
      <c r="Q16" s="47">
        <f>+D16*13</f>
        <v>5610.373351218421</v>
      </c>
      <c r="R16" s="47">
        <f>+D16*14</f>
        <v>6041.940532081377</v>
      </c>
      <c r="S16" s="48">
        <f>+D16*15</f>
        <v>6473.507712944332</v>
      </c>
    </row>
    <row r="17" spans="2:19" ht="15" customHeight="1" thickBot="1">
      <c r="B17" s="32"/>
      <c r="C17" s="1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</row>
    <row r="18" spans="1:19" ht="15" customHeight="1" thickBot="1">
      <c r="A18" s="1"/>
      <c r="B18" s="30" t="s">
        <v>0</v>
      </c>
      <c r="C18" s="20" t="s">
        <v>1</v>
      </c>
      <c r="D18" s="20" t="s">
        <v>4</v>
      </c>
      <c r="E18" s="82" t="s">
        <v>5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4"/>
    </row>
    <row r="19" spans="1:19" ht="15" customHeight="1">
      <c r="A19" s="1"/>
      <c r="B19" s="38"/>
      <c r="C19" s="42"/>
      <c r="D19" s="19"/>
      <c r="E19" s="34">
        <v>1500</v>
      </c>
      <c r="F19" s="34">
        <v>2000</v>
      </c>
      <c r="G19" s="34">
        <v>2500</v>
      </c>
      <c r="H19" s="34">
        <v>3000</v>
      </c>
      <c r="I19" s="34">
        <v>3500</v>
      </c>
      <c r="J19" s="34">
        <v>4000</v>
      </c>
      <c r="K19" s="34">
        <v>4500</v>
      </c>
      <c r="L19" s="34">
        <v>5000</v>
      </c>
      <c r="M19" s="34">
        <v>5500</v>
      </c>
      <c r="N19" s="34">
        <v>6000</v>
      </c>
      <c r="O19" s="35">
        <v>6500</v>
      </c>
      <c r="P19" s="34">
        <v>7000</v>
      </c>
      <c r="Q19" s="34">
        <v>7500</v>
      </c>
      <c r="R19" s="35">
        <v>8000</v>
      </c>
      <c r="S19" s="36">
        <v>8500</v>
      </c>
    </row>
    <row r="20" spans="1:19" ht="15" customHeight="1">
      <c r="A20" s="1"/>
      <c r="B20" s="31">
        <v>1</v>
      </c>
      <c r="C20" s="43">
        <f>+C13</f>
        <v>2.65</v>
      </c>
      <c r="D20" s="43">
        <f>+(2.975*D6)/(D5*C13)</f>
        <v>8.743910735090587</v>
      </c>
      <c r="E20" s="47">
        <f>+D20*1.5</f>
        <v>13.11586610263588</v>
      </c>
      <c r="F20" s="47">
        <f>+D20*2</f>
        <v>17.487821470181174</v>
      </c>
      <c r="G20" s="47">
        <f>+D20*2.5</f>
        <v>21.859776837726468</v>
      </c>
      <c r="H20" s="47">
        <f>+D20*3</f>
        <v>26.23173220527176</v>
      </c>
      <c r="I20" s="47">
        <f>+D20*3.5</f>
        <v>30.603687572817055</v>
      </c>
      <c r="J20" s="47">
        <f>+D20*4</f>
        <v>34.97564294036235</v>
      </c>
      <c r="K20" s="47">
        <f>+D20*4.5</f>
        <v>39.347598307907646</v>
      </c>
      <c r="L20" s="47">
        <f>+D20*5</f>
        <v>43.719553675452936</v>
      </c>
      <c r="M20" s="47">
        <f>+D20*5.5</f>
        <v>48.091509042998226</v>
      </c>
      <c r="N20" s="47">
        <f>+D20*6</f>
        <v>52.46346441054352</v>
      </c>
      <c r="O20" s="47">
        <f>+D20*6.5</f>
        <v>56.83541977808882</v>
      </c>
      <c r="P20" s="47">
        <f>+D20*7</f>
        <v>61.20737514563411</v>
      </c>
      <c r="Q20" s="47">
        <f>+D20*7.5</f>
        <v>65.5793305131794</v>
      </c>
      <c r="R20" s="47">
        <f>+D20*8</f>
        <v>69.9512858807247</v>
      </c>
      <c r="S20" s="48">
        <f>+D20*8.5</f>
        <v>74.32324124827</v>
      </c>
    </row>
    <row r="21" spans="1:19" ht="15" customHeight="1">
      <c r="A21" s="1"/>
      <c r="B21" s="31">
        <v>2</v>
      </c>
      <c r="C21" s="43">
        <f>+C14</f>
        <v>1.93</v>
      </c>
      <c r="D21" s="43">
        <f>+(2.975*D6)/(D5*C14)</f>
        <v>12.005887796886041</v>
      </c>
      <c r="E21" s="47">
        <f>+D21*1.5</f>
        <v>18.00883169532906</v>
      </c>
      <c r="F21" s="47">
        <f>+D21*2</f>
        <v>24.011775593772082</v>
      </c>
      <c r="G21" s="47">
        <f>+D21*2.5</f>
        <v>30.014719492215104</v>
      </c>
      <c r="H21" s="47">
        <f>+D21*3</f>
        <v>36.01766339065812</v>
      </c>
      <c r="I21" s="47">
        <f>+D21*3.5</f>
        <v>42.02060728910114</v>
      </c>
      <c r="J21" s="47">
        <f>+D21*4</f>
        <v>48.023551187544165</v>
      </c>
      <c r="K21" s="47">
        <f>+D21*4.5</f>
        <v>54.026495085987186</v>
      </c>
      <c r="L21" s="47">
        <f>+D21*5</f>
        <v>60.02943898443021</v>
      </c>
      <c r="M21" s="47">
        <f>+D21*5.5</f>
        <v>66.03238288287322</v>
      </c>
      <c r="N21" s="47">
        <f>+D21*6</f>
        <v>72.03532678131624</v>
      </c>
      <c r="O21" s="47">
        <f>+D21*6.5</f>
        <v>78.03827067975926</v>
      </c>
      <c r="P21" s="47">
        <f>+D21*7</f>
        <v>84.04121457820229</v>
      </c>
      <c r="Q21" s="47">
        <f>+D21*7.5</f>
        <v>90.04415847664531</v>
      </c>
      <c r="R21" s="47">
        <f>+D21*8</f>
        <v>96.04710237508833</v>
      </c>
      <c r="S21" s="48">
        <f>+D21*8.5</f>
        <v>102.05004627353135</v>
      </c>
    </row>
    <row r="22" spans="1:19" ht="15" customHeight="1">
      <c r="A22" s="1"/>
      <c r="B22" s="31">
        <v>3</v>
      </c>
      <c r="C22" s="43">
        <f>+C15</f>
        <v>1.39</v>
      </c>
      <c r="D22" s="43">
        <f>+(2.975*D6)/(D5*C15)</f>
        <v>16.670045646036012</v>
      </c>
      <c r="E22" s="47">
        <f>+D22*1.5</f>
        <v>25.005068469054017</v>
      </c>
      <c r="F22" s="47">
        <f>+D22*2</f>
        <v>33.340091292072024</v>
      </c>
      <c r="G22" s="47">
        <f>+D22*2.5</f>
        <v>41.67511411509003</v>
      </c>
      <c r="H22" s="47">
        <f>+D22*3</f>
        <v>50.01013693810803</v>
      </c>
      <c r="I22" s="47">
        <f>+D22*3.5</f>
        <v>58.34515976112604</v>
      </c>
      <c r="J22" s="47">
        <f>+D22*4</f>
        <v>66.68018258414405</v>
      </c>
      <c r="K22" s="47">
        <f>+D22*4.5</f>
        <v>75.01520540716206</v>
      </c>
      <c r="L22" s="47">
        <f>+D22*5</f>
        <v>83.35022823018006</v>
      </c>
      <c r="M22" s="47">
        <f>+D22*5.5</f>
        <v>91.68525105319807</v>
      </c>
      <c r="N22" s="47">
        <f>+D22*6</f>
        <v>100.02027387621607</v>
      </c>
      <c r="O22" s="47">
        <f>+D22*6.5</f>
        <v>108.35529669923407</v>
      </c>
      <c r="P22" s="47">
        <f>+D22*7</f>
        <v>116.69031952225208</v>
      </c>
      <c r="Q22" s="47">
        <f>+D22*7.5</f>
        <v>125.02534234527009</v>
      </c>
      <c r="R22" s="47">
        <f>+D22*8</f>
        <v>133.3603651682881</v>
      </c>
      <c r="S22" s="48">
        <f>+D22*8.5</f>
        <v>141.6953879913061</v>
      </c>
    </row>
    <row r="23" spans="1:19" ht="15" customHeight="1" thickBot="1">
      <c r="A23" s="1"/>
      <c r="B23" s="39">
        <v>4</v>
      </c>
      <c r="C23" s="44">
        <f>+C16</f>
        <v>1</v>
      </c>
      <c r="D23" s="44">
        <f>+(2.975*D6)/(D5*C16)</f>
        <v>23.171363447990057</v>
      </c>
      <c r="E23" s="51">
        <f>+D23*1.5</f>
        <v>34.757045171985084</v>
      </c>
      <c r="F23" s="51">
        <f>+D23*2</f>
        <v>46.342726895980114</v>
      </c>
      <c r="G23" s="51">
        <f>+D23*2.5</f>
        <v>57.928408619975144</v>
      </c>
      <c r="H23" s="51">
        <f>+D23*3</f>
        <v>69.51409034397017</v>
      </c>
      <c r="I23" s="51">
        <f>+D23*3.5</f>
        <v>81.0997720679652</v>
      </c>
      <c r="J23" s="51">
        <f>+D23*4</f>
        <v>92.68545379196023</v>
      </c>
      <c r="K23" s="51">
        <f>+D23*4.5</f>
        <v>104.27113551595525</v>
      </c>
      <c r="L23" s="51">
        <f>+D23*5</f>
        <v>115.85681723995029</v>
      </c>
      <c r="M23" s="51">
        <f>+D23*5.5</f>
        <v>127.44249896394531</v>
      </c>
      <c r="N23" s="51">
        <f>+D23*6</f>
        <v>139.02818068794033</v>
      </c>
      <c r="O23" s="51">
        <f>+D23*6.5</f>
        <v>150.61386241193537</v>
      </c>
      <c r="P23" s="51">
        <f>+D23*7</f>
        <v>162.1995441359304</v>
      </c>
      <c r="Q23" s="51">
        <f>+D23*7.5</f>
        <v>173.78522585992542</v>
      </c>
      <c r="R23" s="51">
        <f>+D23*8</f>
        <v>185.37090758392046</v>
      </c>
      <c r="S23" s="52">
        <f>+D23*8.5</f>
        <v>196.9565893079155</v>
      </c>
    </row>
    <row r="24" spans="2:19" ht="1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53"/>
      <c r="B25" s="54" t="s">
        <v>15</v>
      </c>
      <c r="C25" s="54"/>
      <c r="D25" s="54"/>
      <c r="E25" s="55"/>
      <c r="F25" s="55"/>
      <c r="G25" s="55"/>
      <c r="H25" s="5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53"/>
      <c r="B26" s="54"/>
      <c r="C26" s="54"/>
      <c r="D26" s="54"/>
      <c r="E26" s="56"/>
      <c r="F26" s="56"/>
      <c r="G26" s="56"/>
      <c r="H26" s="56"/>
      <c r="I26" s="5"/>
      <c r="J26" s="5"/>
      <c r="K26" s="6"/>
      <c r="L26" s="5"/>
      <c r="M26" s="5"/>
      <c r="N26" s="5"/>
      <c r="O26" s="5"/>
      <c r="P26" s="5"/>
      <c r="Q26" s="5"/>
      <c r="R26" s="5"/>
      <c r="S26" s="5"/>
    </row>
    <row r="27" spans="2:19" ht="11.25">
      <c r="B27" s="62"/>
      <c r="C27" s="63"/>
      <c r="D27" s="8"/>
      <c r="E27" s="8"/>
      <c r="F27" s="8"/>
      <c r="G27" s="8"/>
      <c r="H27" s="8"/>
      <c r="I27" s="8"/>
      <c r="J27" s="8"/>
      <c r="K27" s="9"/>
      <c r="L27" s="8"/>
      <c r="M27" s="8"/>
      <c r="N27" s="8"/>
      <c r="O27" s="8"/>
      <c r="P27" s="8"/>
      <c r="Q27" s="8"/>
      <c r="R27" s="8"/>
      <c r="S27" s="8"/>
    </row>
    <row r="28" spans="2:19" ht="11.25">
      <c r="B28" s="62"/>
      <c r="C28" s="63"/>
      <c r="D28" s="8"/>
      <c r="E28" s="8"/>
      <c r="F28" s="8"/>
      <c r="G28" s="8"/>
      <c r="H28" s="8"/>
      <c r="I28" s="8"/>
      <c r="J28" s="8"/>
      <c r="K28" s="9"/>
      <c r="L28" s="8"/>
      <c r="M28" s="8"/>
      <c r="N28" s="8"/>
      <c r="O28" s="8"/>
      <c r="P28" s="8"/>
      <c r="Q28" s="8"/>
      <c r="R28" s="8"/>
      <c r="S28" s="8"/>
    </row>
    <row r="29" spans="2:19" ht="11.25">
      <c r="B29" s="62"/>
      <c r="C29" s="63"/>
      <c r="D29" s="8"/>
      <c r="E29" s="8"/>
      <c r="F29" s="8"/>
      <c r="G29" s="8"/>
      <c r="H29" s="8"/>
      <c r="I29" s="8"/>
      <c r="J29" s="8"/>
      <c r="K29" s="9"/>
      <c r="L29" s="8"/>
      <c r="M29" s="8"/>
      <c r="N29" s="8"/>
      <c r="O29" s="8"/>
      <c r="P29" s="8"/>
      <c r="Q29" s="8"/>
      <c r="R29" s="8"/>
      <c r="S29" s="8"/>
    </row>
    <row r="30" spans="2:19" ht="11.25">
      <c r="B30" s="6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2:19" ht="11.25">
      <c r="B31" s="5"/>
      <c r="C31" s="7"/>
      <c r="D31" s="8"/>
      <c r="E31" s="8"/>
      <c r="F31" s="8"/>
      <c r="G31" s="8"/>
      <c r="H31" s="8"/>
      <c r="I31" s="8"/>
      <c r="J31" s="8"/>
      <c r="K31" s="9"/>
      <c r="L31" s="8"/>
      <c r="M31" s="8"/>
      <c r="N31" s="8"/>
      <c r="O31" s="8"/>
      <c r="P31" s="8"/>
      <c r="Q31" s="8"/>
      <c r="R31" s="8"/>
      <c r="S31" s="8"/>
    </row>
    <row r="32" spans="2:19" ht="11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1.25">
      <c r="B33" s="3"/>
      <c r="C33" s="3"/>
      <c r="D33" s="3"/>
      <c r="E33" s="4"/>
      <c r="F33" s="4"/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ht="11.25">
      <c r="B34" s="3"/>
      <c r="C34" s="3"/>
      <c r="D34" s="3"/>
      <c r="E34" s="5"/>
      <c r="F34" s="5"/>
      <c r="G34" s="5"/>
      <c r="H34" s="11"/>
      <c r="I34" s="5"/>
      <c r="J34" s="5"/>
      <c r="K34" s="12"/>
      <c r="L34" s="11"/>
      <c r="M34" s="3"/>
      <c r="N34" s="3"/>
      <c r="O34" s="1"/>
      <c r="P34" s="3"/>
      <c r="Q34" s="3"/>
      <c r="R34" s="13"/>
      <c r="S34" s="3"/>
    </row>
    <row r="35" spans="2:19" ht="11.25">
      <c r="B35" s="5"/>
      <c r="C35" s="7"/>
      <c r="D35" s="14"/>
      <c r="E35" s="8"/>
      <c r="F35" s="8"/>
      <c r="G35" s="8"/>
      <c r="H35" s="15"/>
      <c r="I35" s="8"/>
      <c r="J35" s="8"/>
      <c r="K35" s="15"/>
      <c r="L35" s="15"/>
      <c r="M35" s="15"/>
      <c r="N35" s="15"/>
      <c r="O35" s="3"/>
      <c r="P35" s="3"/>
      <c r="Q35" s="3"/>
      <c r="R35" s="3"/>
      <c r="S35" s="3"/>
    </row>
    <row r="36" spans="2:19" ht="11.25">
      <c r="B36" s="5"/>
      <c r="C36" s="7"/>
      <c r="D36" s="14"/>
      <c r="E36" s="8"/>
      <c r="F36" s="8"/>
      <c r="G36" s="8"/>
      <c r="H36" s="15"/>
      <c r="I36" s="8"/>
      <c r="J36" s="8"/>
      <c r="K36" s="15"/>
      <c r="L36" s="15"/>
      <c r="M36" s="15"/>
      <c r="N36" s="15"/>
      <c r="O36" s="3"/>
      <c r="P36" s="3"/>
      <c r="Q36" s="3"/>
      <c r="R36" s="3"/>
      <c r="S36" s="3"/>
    </row>
    <row r="37" spans="2:19" ht="11.25">
      <c r="B37" s="5"/>
      <c r="C37" s="7"/>
      <c r="D37" s="14"/>
      <c r="E37" s="8"/>
      <c r="F37" s="8"/>
      <c r="G37" s="8"/>
      <c r="H37" s="15"/>
      <c r="I37" s="8"/>
      <c r="J37" s="8"/>
      <c r="K37" s="15"/>
      <c r="L37" s="15"/>
      <c r="M37" s="15"/>
      <c r="N37" s="15"/>
      <c r="O37" s="3"/>
      <c r="P37" s="3"/>
      <c r="Q37" s="3"/>
      <c r="R37" s="3"/>
      <c r="S37" s="3"/>
    </row>
    <row r="38" spans="2:19" ht="11.25">
      <c r="B38" s="5"/>
      <c r="C38" s="7"/>
      <c r="D38" s="14"/>
      <c r="E38" s="8"/>
      <c r="F38" s="8"/>
      <c r="G38" s="8"/>
      <c r="H38" s="15"/>
      <c r="I38" s="8"/>
      <c r="J38" s="8"/>
      <c r="K38" s="15"/>
      <c r="L38" s="15"/>
      <c r="M38" s="15"/>
      <c r="N38" s="15"/>
      <c r="O38" s="3"/>
      <c r="P38" s="3"/>
      <c r="Q38" s="3"/>
      <c r="R38" s="3"/>
      <c r="S38" s="3"/>
    </row>
    <row r="39" spans="2:19" ht="11.25">
      <c r="B39" s="5"/>
      <c r="C39" s="7"/>
      <c r="D39" s="14"/>
      <c r="E39" s="8"/>
      <c r="F39" s="8"/>
      <c r="G39" s="8"/>
      <c r="H39" s="15"/>
      <c r="I39" s="8"/>
      <c r="J39" s="8"/>
      <c r="K39" s="15"/>
      <c r="L39" s="15"/>
      <c r="M39" s="15"/>
      <c r="N39" s="15"/>
      <c r="O39" s="3"/>
      <c r="P39" s="3"/>
      <c r="Q39" s="3"/>
      <c r="R39" s="3"/>
      <c r="S39" s="3"/>
    </row>
    <row r="40" spans="2:19" ht="1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1.25">
      <c r="B41" s="3"/>
      <c r="C41" s="3"/>
      <c r="D41" s="3"/>
      <c r="E41" s="4"/>
      <c r="F41" s="4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1.25">
      <c r="B42" s="3"/>
      <c r="C42" s="3"/>
      <c r="D42" s="3"/>
      <c r="E42" s="5"/>
      <c r="F42" s="5"/>
      <c r="G42" s="5"/>
      <c r="H42" s="5"/>
      <c r="I42" s="5"/>
      <c r="J42" s="5"/>
      <c r="K42" s="6"/>
      <c r="L42" s="5"/>
      <c r="M42" s="5"/>
      <c r="N42" s="5"/>
      <c r="O42" s="5"/>
      <c r="P42" s="5"/>
      <c r="Q42" s="5"/>
      <c r="R42" s="5"/>
      <c r="S42" s="5"/>
    </row>
    <row r="43" spans="2:19" ht="11.25">
      <c r="B43" s="5"/>
      <c r="C43" s="7"/>
      <c r="D43" s="8"/>
      <c r="E43" s="8"/>
      <c r="F43" s="8"/>
      <c r="G43" s="8"/>
      <c r="H43" s="8"/>
      <c r="I43" s="8"/>
      <c r="J43" s="8"/>
      <c r="K43" s="9"/>
      <c r="L43" s="8"/>
      <c r="M43" s="8"/>
      <c r="N43" s="8"/>
      <c r="O43" s="8"/>
      <c r="P43" s="8"/>
      <c r="Q43" s="8"/>
      <c r="R43" s="8"/>
      <c r="S43" s="8"/>
    </row>
    <row r="44" spans="2:19" ht="11.25">
      <c r="B44" s="5"/>
      <c r="C44" s="7"/>
      <c r="D44" s="8"/>
      <c r="E44" s="8"/>
      <c r="F44" s="8"/>
      <c r="G44" s="8"/>
      <c r="H44" s="8"/>
      <c r="I44" s="8"/>
      <c r="J44" s="8"/>
      <c r="K44" s="9"/>
      <c r="L44" s="8"/>
      <c r="M44" s="8"/>
      <c r="N44" s="8"/>
      <c r="O44" s="8"/>
      <c r="P44" s="8"/>
      <c r="Q44" s="8"/>
      <c r="R44" s="8"/>
      <c r="S44" s="8"/>
    </row>
    <row r="45" spans="2:19" ht="11.25">
      <c r="B45" s="5"/>
      <c r="C45" s="7"/>
      <c r="D45" s="8"/>
      <c r="E45" s="8"/>
      <c r="F45" s="8"/>
      <c r="G45" s="8"/>
      <c r="H45" s="8"/>
      <c r="I45" s="8"/>
      <c r="J45" s="8"/>
      <c r="K45" s="9"/>
      <c r="L45" s="8"/>
      <c r="M45" s="8"/>
      <c r="N45" s="8"/>
      <c r="O45" s="8"/>
      <c r="P45" s="8"/>
      <c r="Q45" s="8"/>
      <c r="R45" s="8"/>
      <c r="S45" s="8"/>
    </row>
    <row r="46" spans="2:19" ht="11.25">
      <c r="B46" s="6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2:19" ht="11.25">
      <c r="B47" s="5"/>
      <c r="C47" s="7"/>
      <c r="D47" s="8"/>
      <c r="E47" s="8"/>
      <c r="F47" s="8"/>
      <c r="G47" s="8"/>
      <c r="H47" s="8"/>
      <c r="I47" s="8"/>
      <c r="J47" s="8"/>
      <c r="K47" s="9"/>
      <c r="L47" s="8"/>
      <c r="M47" s="8"/>
      <c r="N47" s="8"/>
      <c r="O47" s="8"/>
      <c r="P47" s="8"/>
      <c r="Q47" s="8"/>
      <c r="R47" s="8"/>
      <c r="S47" s="8"/>
    </row>
    <row r="48" spans="2:19" ht="11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1.25">
      <c r="B49" s="3"/>
      <c r="C49" s="3"/>
      <c r="D49" s="3"/>
      <c r="E49" s="4"/>
      <c r="F49" s="4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1.25">
      <c r="B50" s="3"/>
      <c r="C50" s="3"/>
      <c r="D50" s="3"/>
      <c r="E50" s="5"/>
      <c r="F50" s="5"/>
      <c r="G50" s="5"/>
      <c r="H50" s="11"/>
      <c r="I50" s="5"/>
      <c r="J50" s="5"/>
      <c r="K50" s="12"/>
      <c r="L50" s="11"/>
      <c r="M50" s="3"/>
      <c r="N50" s="3"/>
      <c r="O50" s="1"/>
      <c r="P50" s="3"/>
      <c r="Q50" s="3"/>
      <c r="R50" s="13"/>
      <c r="S50" s="3"/>
    </row>
    <row r="51" spans="2:19" ht="11.25">
      <c r="B51" s="5"/>
      <c r="C51" s="7"/>
      <c r="D51" s="14"/>
      <c r="E51" s="8"/>
      <c r="F51" s="8"/>
      <c r="G51" s="8"/>
      <c r="H51" s="15"/>
      <c r="I51" s="8"/>
      <c r="J51" s="8"/>
      <c r="K51" s="15"/>
      <c r="L51" s="15"/>
      <c r="M51" s="15"/>
      <c r="N51" s="15"/>
      <c r="O51" s="3"/>
      <c r="P51" s="3"/>
      <c r="Q51" s="3"/>
      <c r="R51" s="3"/>
      <c r="S51" s="3"/>
    </row>
    <row r="52" spans="2:19" ht="11.25">
      <c r="B52" s="5"/>
      <c r="C52" s="7"/>
      <c r="D52" s="14"/>
      <c r="E52" s="8"/>
      <c r="F52" s="8"/>
      <c r="G52" s="8"/>
      <c r="H52" s="15"/>
      <c r="I52" s="8"/>
      <c r="J52" s="8"/>
      <c r="K52" s="15"/>
      <c r="L52" s="15"/>
      <c r="M52" s="15"/>
      <c r="N52" s="15"/>
      <c r="O52" s="3"/>
      <c r="P52" s="3"/>
      <c r="Q52" s="3"/>
      <c r="R52" s="3"/>
      <c r="S52" s="3"/>
    </row>
    <row r="53" spans="2:19" ht="11.25">
      <c r="B53" s="5"/>
      <c r="C53" s="7"/>
      <c r="D53" s="14"/>
      <c r="E53" s="8"/>
      <c r="F53" s="8"/>
      <c r="G53" s="8"/>
      <c r="H53" s="15"/>
      <c r="I53" s="8"/>
      <c r="J53" s="8"/>
      <c r="K53" s="15"/>
      <c r="L53" s="15"/>
      <c r="M53" s="15"/>
      <c r="N53" s="15"/>
      <c r="O53" s="3"/>
      <c r="P53" s="3"/>
      <c r="Q53" s="3"/>
      <c r="R53" s="3"/>
      <c r="S53" s="3"/>
    </row>
    <row r="54" spans="2:19" ht="11.25">
      <c r="B54" s="5"/>
      <c r="C54" s="7"/>
      <c r="D54" s="14"/>
      <c r="E54" s="8"/>
      <c r="F54" s="8"/>
      <c r="G54" s="8"/>
      <c r="H54" s="15"/>
      <c r="I54" s="8"/>
      <c r="J54" s="8"/>
      <c r="K54" s="15"/>
      <c r="L54" s="15"/>
      <c r="M54" s="15"/>
      <c r="N54" s="15"/>
      <c r="O54" s="3"/>
      <c r="P54" s="3"/>
      <c r="Q54" s="3"/>
      <c r="R54" s="3"/>
      <c r="S54" s="3"/>
    </row>
    <row r="55" spans="2:19" ht="11.25">
      <c r="B55" s="5"/>
      <c r="C55" s="7"/>
      <c r="D55" s="14"/>
      <c r="E55" s="8"/>
      <c r="F55" s="8"/>
      <c r="G55" s="8"/>
      <c r="H55" s="15"/>
      <c r="I55" s="8"/>
      <c r="J55" s="8"/>
      <c r="K55" s="15"/>
      <c r="L55" s="15"/>
      <c r="M55" s="15"/>
      <c r="N55" s="15"/>
      <c r="O55" s="3"/>
      <c r="P55" s="3"/>
      <c r="Q55" s="3"/>
      <c r="R55" s="3"/>
      <c r="S55" s="3"/>
    </row>
    <row r="56" spans="2:19" ht="1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11.25">
      <c r="B57" s="3"/>
      <c r="C57" s="3"/>
      <c r="D57" s="3"/>
      <c r="E57" s="4"/>
      <c r="F57" s="4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11.25">
      <c r="B58" s="3"/>
      <c r="C58" s="3"/>
      <c r="D58" s="3"/>
      <c r="E58" s="5"/>
      <c r="F58" s="5"/>
      <c r="G58" s="5"/>
      <c r="H58" s="5"/>
      <c r="I58" s="5"/>
      <c r="J58" s="5"/>
      <c r="K58" s="6"/>
      <c r="L58" s="5"/>
      <c r="M58" s="5"/>
      <c r="N58" s="5"/>
      <c r="O58" s="5"/>
      <c r="P58" s="5"/>
      <c r="Q58" s="5"/>
      <c r="R58" s="5"/>
      <c r="S58" s="5"/>
    </row>
    <row r="59" spans="2:19" ht="11.25">
      <c r="B59" s="5"/>
      <c r="C59" s="7"/>
      <c r="D59" s="8"/>
      <c r="E59" s="8"/>
      <c r="F59" s="8"/>
      <c r="G59" s="8"/>
      <c r="H59" s="8"/>
      <c r="I59" s="8"/>
      <c r="J59" s="8"/>
      <c r="K59" s="9"/>
      <c r="L59" s="8"/>
      <c r="M59" s="8"/>
      <c r="N59" s="8"/>
      <c r="O59" s="8"/>
      <c r="P59" s="8"/>
      <c r="Q59" s="8"/>
      <c r="R59" s="8"/>
      <c r="S59" s="8"/>
    </row>
    <row r="60" spans="2:19" ht="11.25">
      <c r="B60" s="5"/>
      <c r="C60" s="7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2:19" ht="11.25">
      <c r="B61" s="5"/>
      <c r="C61" s="7"/>
      <c r="D61" s="8"/>
      <c r="E61" s="8"/>
      <c r="F61" s="8"/>
      <c r="G61" s="8"/>
      <c r="H61" s="8"/>
      <c r="I61" s="8"/>
      <c r="J61" s="8"/>
      <c r="K61" s="9"/>
      <c r="L61" s="8"/>
      <c r="M61" s="8"/>
      <c r="N61" s="8"/>
      <c r="O61" s="8"/>
      <c r="P61" s="8"/>
      <c r="Q61" s="8"/>
      <c r="R61" s="8"/>
      <c r="S61" s="8"/>
    </row>
    <row r="62" spans="2:19" ht="11.25">
      <c r="B62" s="6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2:19" ht="11.25">
      <c r="B63" s="5"/>
      <c r="C63" s="7"/>
      <c r="D63" s="8"/>
      <c r="E63" s="8"/>
      <c r="F63" s="8"/>
      <c r="G63" s="8"/>
      <c r="H63" s="8"/>
      <c r="I63" s="8"/>
      <c r="J63" s="8"/>
      <c r="K63" s="9"/>
      <c r="L63" s="8"/>
      <c r="M63" s="8"/>
      <c r="N63" s="8"/>
      <c r="O63" s="8"/>
      <c r="P63" s="8"/>
      <c r="Q63" s="8"/>
      <c r="R63" s="8"/>
      <c r="S63" s="8"/>
    </row>
    <row r="64" spans="2:19" ht="11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11.25">
      <c r="B65" s="3"/>
      <c r="C65" s="3"/>
      <c r="D65" s="3"/>
      <c r="E65" s="4"/>
      <c r="F65" s="4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11.25">
      <c r="B66" s="3"/>
      <c r="C66" s="3"/>
      <c r="D66" s="3"/>
      <c r="E66" s="5"/>
      <c r="F66" s="5"/>
      <c r="G66" s="5"/>
      <c r="H66" s="11"/>
      <c r="I66" s="5"/>
      <c r="J66" s="5"/>
      <c r="K66" s="12"/>
      <c r="L66" s="11"/>
      <c r="M66" s="3"/>
      <c r="N66" s="3"/>
      <c r="O66" s="1"/>
      <c r="P66" s="3"/>
      <c r="Q66" s="3"/>
      <c r="R66" s="13"/>
      <c r="S66" s="3"/>
    </row>
    <row r="67" spans="2:19" ht="11.25">
      <c r="B67" s="5"/>
      <c r="C67" s="7"/>
      <c r="D67" s="14"/>
      <c r="E67" s="8"/>
      <c r="F67" s="8"/>
      <c r="G67" s="8"/>
      <c r="H67" s="15"/>
      <c r="I67" s="8"/>
      <c r="J67" s="8"/>
      <c r="K67" s="15"/>
      <c r="L67" s="15"/>
      <c r="M67" s="15"/>
      <c r="N67" s="15"/>
      <c r="O67" s="3"/>
      <c r="P67" s="3"/>
      <c r="Q67" s="3"/>
      <c r="R67" s="3"/>
      <c r="S67" s="3"/>
    </row>
    <row r="68" spans="2:19" ht="11.25">
      <c r="B68" s="5"/>
      <c r="C68" s="7"/>
      <c r="D68" s="14"/>
      <c r="E68" s="8"/>
      <c r="F68" s="8"/>
      <c r="G68" s="8"/>
      <c r="H68" s="15"/>
      <c r="I68" s="8"/>
      <c r="J68" s="8"/>
      <c r="K68" s="15"/>
      <c r="L68" s="15"/>
      <c r="M68" s="15"/>
      <c r="N68" s="15"/>
      <c r="O68" s="3"/>
      <c r="P68" s="3"/>
      <c r="Q68" s="3"/>
      <c r="R68" s="3"/>
      <c r="S68" s="3"/>
    </row>
    <row r="69" spans="2:19" ht="11.25">
      <c r="B69" s="5"/>
      <c r="C69" s="7"/>
      <c r="D69" s="14"/>
      <c r="E69" s="8"/>
      <c r="F69" s="8"/>
      <c r="G69" s="8"/>
      <c r="H69" s="15"/>
      <c r="I69" s="8"/>
      <c r="J69" s="8"/>
      <c r="K69" s="15"/>
      <c r="L69" s="15"/>
      <c r="M69" s="15"/>
      <c r="N69" s="15"/>
      <c r="O69" s="3"/>
      <c r="P69" s="3"/>
      <c r="Q69" s="3"/>
      <c r="R69" s="3"/>
      <c r="S69" s="3"/>
    </row>
    <row r="70" spans="2:19" ht="11.25">
      <c r="B70" s="5"/>
      <c r="C70" s="7"/>
      <c r="D70" s="14"/>
      <c r="E70" s="8"/>
      <c r="F70" s="8"/>
      <c r="G70" s="8"/>
      <c r="H70" s="15"/>
      <c r="I70" s="8"/>
      <c r="J70" s="8"/>
      <c r="K70" s="15"/>
      <c r="L70" s="15"/>
      <c r="M70" s="15"/>
      <c r="N70" s="15"/>
      <c r="O70" s="3"/>
      <c r="P70" s="3"/>
      <c r="Q70" s="3"/>
      <c r="R70" s="3"/>
      <c r="S70" s="3"/>
    </row>
    <row r="71" spans="2:19" ht="11.25">
      <c r="B71" s="5"/>
      <c r="C71" s="7"/>
      <c r="D71" s="14"/>
      <c r="E71" s="8"/>
      <c r="F71" s="8"/>
      <c r="G71" s="8"/>
      <c r="H71" s="15"/>
      <c r="I71" s="8"/>
      <c r="J71" s="8"/>
      <c r="K71" s="15"/>
      <c r="L71" s="15"/>
      <c r="M71" s="15"/>
      <c r="N71" s="15"/>
      <c r="O71" s="3"/>
      <c r="P71" s="3"/>
      <c r="Q71" s="3"/>
      <c r="R71" s="3"/>
      <c r="S71" s="3"/>
    </row>
  </sheetData>
  <sheetProtection/>
  <mergeCells count="11">
    <mergeCell ref="E11:S11"/>
    <mergeCell ref="E18:S18"/>
    <mergeCell ref="G6:S6"/>
    <mergeCell ref="G7:S7"/>
    <mergeCell ref="G8:S8"/>
    <mergeCell ref="B9:C9"/>
    <mergeCell ref="B4:C4"/>
    <mergeCell ref="B6:C6"/>
    <mergeCell ref="B7:C7"/>
    <mergeCell ref="B8:C8"/>
    <mergeCell ref="B5:C5"/>
  </mergeCells>
  <printOptions/>
  <pageMargins left="0.35" right="0.35" top="0.5" bottom="0.5" header="0.5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Challenger Message Board</dc:creator>
  <cp:keywords/>
  <dc:description/>
  <cp:lastModifiedBy>David</cp:lastModifiedBy>
  <cp:lastPrinted>2001-03-14T16:52:48Z</cp:lastPrinted>
  <dcterms:created xsi:type="dcterms:W3CDTF">1997-11-14T07:25:14Z</dcterms:created>
  <dcterms:modified xsi:type="dcterms:W3CDTF">2005-02-23T18:05:34Z</dcterms:modified>
  <cp:category/>
  <cp:version/>
  <cp:contentType/>
  <cp:contentStatus/>
</cp:coreProperties>
</file>